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Team Capacity" sheetId="2" state="visible" r:id="rId4"/>
    <sheet name="Velocity &amp; Throughput" sheetId="3" state="visible" r:id="rId5"/>
    <sheet name="ART Capacity Rollup" sheetId="4" state="visible" r:id="rId6"/>
    <sheet name="Demand vs Capacity" sheetId="5" state="visible" r:id="rId7"/>
    <sheet name="Parking Lot"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<sst xmlns="http://schemas.openxmlformats.org/spreadsheetml/2006/main" count="104" uniqueCount="69">
  <si>
    <t xml:space="preserve">SIG Capacity Planning Worksheet</t>
  </si>
  <si>
    <t xml:space="preserve">Stephens Insight Group — Capacity Planning Workshop</t>
  </si>
  <si>
    <t xml:space="preserve">How this workbook is organized</t>
  </si>
  <si>
    <t xml:space="preserve">Team Capacity</t>
  </si>
  <si>
    <t xml:space="preserve">Enter each team member's available sprint days for the PI and planned deductions (PTO, holidays, training, part-time availability). The sheet calculates net available days and applies a realistic load factor.</t>
  </si>
  <si>
    <t xml:space="preserve">Velocity &amp; Throughput</t>
  </si>
  <si>
    <t xml:space="preserve">Enter each team's velocity from the last three sprints. The sheet averages velocity and translates adjusted capacity into an estimated PI throughput in story points.</t>
  </si>
  <si>
    <t xml:space="preserve">ART Capacity Rollup</t>
  </si>
  <si>
    <t xml:space="preserve">Aggregates adjusted capacity and estimated throughput across all teams into a single Agile Release Train (ART) view.</t>
  </si>
  <si>
    <t xml:space="preserve">Demand vs Capacity</t>
  </si>
  <si>
    <t xml:space="preserve">List the prioritized feature/epic backlog from Product Management. The sheet tracks cumulative point consumption against ART capacity and flags each item Committed or Parking Lot.</t>
  </si>
  <si>
    <t xml:space="preserve">Parking Lot</t>
  </si>
  <si>
    <t xml:space="preserve">Copy any item marked "Parking Lot" on the Demand vs Capacity tab here, along with the business impact of deferring it, for discussion in the Identify Gaps and Explore Options step.</t>
  </si>
  <si>
    <t xml:space="preserve">Editing guide</t>
  </si>
  <si>
    <t xml:space="preserve">Blue text</t>
  </si>
  <si>
    <t xml:space="preserve">Cells you fill in (inputs).</t>
  </si>
  <si>
    <t xml:space="preserve">Black text</t>
  </si>
  <si>
    <t xml:space="preserve">Formulas — do not overwrite; they recalculate automatically.</t>
  </si>
  <si>
    <t xml:space="preserve">Yellow fill</t>
  </si>
  <si>
    <t xml:space="preserve">Key assumptions to confirm before the session (e.g., load factor, sprints per PI).</t>
  </si>
  <si>
    <t xml:space="preserve">Capacity formula used</t>
  </si>
  <si>
    <t xml:space="preserve">Adjusted Capacity Days = (Sprint Days Available - Planned Deductions) x Load Factor</t>
  </si>
  <si>
    <t xml:space="preserve">Recommended load factor</t>
  </si>
  <si>
    <t xml:space="preserve">70-80% of theoretical capacity, per SIG facilitation guidance, to account for meetings, overhead, and unplanned work.</t>
  </si>
  <si>
    <t xml:space="preserve">Fill in one row per team member. Sprint Days Available and Planned Deductions are for the full PI (all sprints combined).</t>
  </si>
  <si>
    <t xml:space="preserve">Team</t>
  </si>
  <si>
    <t xml:space="preserve">Team Member</t>
  </si>
  <si>
    <t xml:space="preserve">Role</t>
  </si>
  <si>
    <t xml:space="preserve">Sprint Days Available (PI)</t>
  </si>
  <si>
    <t xml:space="preserve">Planned Deductions (days)</t>
  </si>
  <si>
    <t xml:space="preserve">Net Available Days</t>
  </si>
  <si>
    <t xml:space="preserve">Load Factor</t>
  </si>
  <si>
    <t xml:space="preserve">Adjusted Capacity Days</t>
  </si>
  <si>
    <t xml:space="preserve">Team Falcon</t>
  </si>
  <si>
    <t xml:space="preserve">Alex Rivera</t>
  </si>
  <si>
    <t xml:space="preserve">Developer</t>
  </si>
  <si>
    <t xml:space="preserve">Jamie Chen</t>
  </si>
  <si>
    <t xml:space="preserve">Morgan Lee</t>
  </si>
  <si>
    <t xml:space="preserve">QA Engineer</t>
  </si>
  <si>
    <t xml:space="preserve">Team Osprey</t>
  </si>
  <si>
    <t xml:space="preserve">Taylor Brooks</t>
  </si>
  <si>
    <t xml:space="preserve">Sam Patel</t>
  </si>
  <si>
    <t xml:space="preserve">Team Subtotals</t>
  </si>
  <si>
    <t xml:space="preserve">Enter each team's velocity (story points) from the last three sprints, and confirm sprints per PI.</t>
  </si>
  <si>
    <t xml:space="preserve">Sprint N-2</t>
  </si>
  <si>
    <t xml:space="preserve">Sprint N-1</t>
  </si>
  <si>
    <t xml:space="preserve">Sprint N (last)</t>
  </si>
  <si>
    <t xml:space="preserve">Avg Velocity / Sprint</t>
  </si>
  <si>
    <t xml:space="preserve">Sprints per PI</t>
  </si>
  <si>
    <t xml:space="preserve">Planned Capacity Days</t>
  </si>
  <si>
    <t xml:space="preserve">Estimated PI Throughput (pts)</t>
  </si>
  <si>
    <t xml:space="preserve">Aggregated view across all teams for this Agile Release Train (ART) or Program Increment (PI).</t>
  </si>
  <si>
    <t xml:space="preserve">ART Total</t>
  </si>
  <si>
    <t xml:space="preserve">List the prioritized feature/epic backlog from Product Management, ranked highest priority first. Items are mapped against ART capacity in rank order.</t>
  </si>
  <si>
    <t xml:space="preserve">Rank</t>
  </si>
  <si>
    <t xml:space="preserve">Feature / Epic</t>
  </si>
  <si>
    <t xml:space="preserve">Estimated Size (pts)</t>
  </si>
  <si>
    <t xml:space="preserve">Cumulative Points</t>
  </si>
  <si>
    <t xml:space="preserve">ART Capacity (pts)</t>
  </si>
  <si>
    <t xml:space="preserve">Status</t>
  </si>
  <si>
    <t xml:space="preserve">Real-time inventory sync</t>
  </si>
  <si>
    <t xml:space="preserve">Customer self-service portal</t>
  </si>
  <si>
    <t xml:space="preserve">Automated invoice reconciliation</t>
  </si>
  <si>
    <t xml:space="preserve">Mobile checkout redesign</t>
  </si>
  <si>
    <t xml:space="preserve">Partner API rate limiting</t>
  </si>
  <si>
    <t xml:space="preserve">Items marked "Parking Lot" exceed available ART capacity. Copy them to the Parking Lot tab for discussion.</t>
  </si>
  <si>
    <t xml:space="preserve">Copy items marked "Parking Lot" from the Demand vs Capacity tab. Capture the business impact of deferring each item and any escalation owner.</t>
  </si>
  <si>
    <t xml:space="preserve">Business Impact of Deferring</t>
  </si>
  <si>
    <t xml:space="preserve">Escalation Owner</t>
  </si>
</sst>
</file>

<file path=xl/styles.xml><?xml version="1.0" encoding="utf-8"?>
<styleSheet xmlns="http://schemas.openxmlformats.org/spreadsheetml/2006/main">
  <numFmts count="5">
    <numFmt numFmtId="164" formatCode="General"/>
    <numFmt numFmtId="165" formatCode="General"/>
    <numFmt numFmtId="166" formatCode="0%"/>
    <numFmt numFmtId="167" formatCode="0.0"/>
    <numFmt numFmtId="168" formatCode="0"/>
  </numFmts>
  <fonts count="19">
    <font>
      <sz val="11"/>
      <color theme="1"/>
      <name val="Calibri"/>
      <family val="2"/>
      <charset val="1"/>
    </font>
    <font>
      <sz val="10"/>
      <name val="Arial"/>
      <family val="0"/>
    </font>
    <font>
      <sz val="10"/>
      <name val="Arial"/>
      <family val="0"/>
    </font>
    <font>
      <sz val="10"/>
      <name val="Arial"/>
      <family val="0"/>
    </font>
    <font>
      <b val="true"/>
      <sz val="18"/>
      <color rgb="FF1B2A4A"/>
      <name val="Arial"/>
      <family val="0"/>
      <charset val="1"/>
    </font>
    <font>
      <i val="true"/>
      <sz val="11"/>
      <color rgb="FF595959"/>
      <name val="Arial"/>
      <family val="0"/>
      <charset val="1"/>
    </font>
    <font>
      <b val="true"/>
      <sz val="13"/>
      <color rgb="FF1B2A4A"/>
      <name val="Arial"/>
      <family val="0"/>
      <charset val="1"/>
    </font>
    <font>
      <b val="true"/>
      <sz val="10.5"/>
      <color rgb="FF000000"/>
      <name val="Arial"/>
      <family val="0"/>
      <charset val="1"/>
    </font>
    <font>
      <sz val="10.5"/>
      <name val="Arial"/>
      <family val="0"/>
      <charset val="1"/>
    </font>
    <font>
      <b val="true"/>
      <sz val="14"/>
      <color rgb="FF1B2A4A"/>
      <name val="Arial"/>
      <family val="0"/>
      <charset val="1"/>
    </font>
    <font>
      <i val="true"/>
      <sz val="9.5"/>
      <color rgb="FF595959"/>
      <name val="Arial"/>
      <family val="0"/>
      <charset val="1"/>
    </font>
    <font>
      <b val="true"/>
      <sz val="10"/>
      <color rgb="FFFFFFFF"/>
      <name val="Arial"/>
      <family val="0"/>
      <charset val="1"/>
    </font>
    <font>
      <sz val="11"/>
      <name val="Arial"/>
      <family val="0"/>
      <charset val="1"/>
    </font>
    <font>
      <sz val="11"/>
      <color rgb="FF0000FF"/>
      <name val="Arial"/>
      <family val="0"/>
      <charset val="1"/>
    </font>
    <font>
      <sz val="11"/>
      <color rgb="FF000000"/>
      <name val="Arial"/>
      <family val="0"/>
      <charset val="1"/>
    </font>
    <font>
      <b val="true"/>
      <sz val="12"/>
      <color rgb="FF1B2A4A"/>
      <name val="Arial"/>
      <family val="0"/>
      <charset val="1"/>
    </font>
    <font>
      <b val="true"/>
      <sz val="10"/>
      <color rgb="FF1B2A4A"/>
      <name val="Arial"/>
      <family val="0"/>
      <charset val="1"/>
    </font>
    <font>
      <b val="true"/>
      <sz val="11"/>
      <name val="Arial"/>
      <family val="0"/>
      <charset val="1"/>
    </font>
    <font>
      <b val="true"/>
      <sz val="11"/>
      <color rgb="FF1B2A4A"/>
      <name val="Arial"/>
      <family val="0"/>
      <charset val="1"/>
    </font>
  </fonts>
  <fills count="6">
    <fill>
      <patternFill patternType="none"/>
    </fill>
    <fill>
      <patternFill patternType="gray125"/>
    </fill>
    <fill>
      <patternFill patternType="solid">
        <fgColor rgb="FF1B2A4A"/>
        <bgColor rgb="FF003366"/>
      </patternFill>
    </fill>
    <fill>
      <patternFill patternType="solid">
        <fgColor rgb="FFFFFF00"/>
        <bgColor rgb="FFFFFF00"/>
      </patternFill>
    </fill>
    <fill>
      <patternFill patternType="solid">
        <fgColor rgb="FFE8A000"/>
        <bgColor rgb="FFFFCC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6" fontId="13" fillId="3" borderId="1" xfId="0" applyFont="true" applyBorder="true" applyAlignment="false" applyProtection="false">
      <alignment horizontal="general" vertical="bottom" textRotation="0" wrapText="false" indent="0" shrinkToFit="false"/>
      <protection locked="true" hidden="false"/>
    </xf>
    <xf numFmtId="167" fontId="14"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4" borderId="1"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false" applyProtection="false">
      <alignment horizontal="general" vertical="bottom" textRotation="0" wrapText="false" indent="0" shrinkToFit="false"/>
      <protection locked="true" hidden="false"/>
    </xf>
    <xf numFmtId="167" fontId="17" fillId="5" borderId="1" xfId="0" applyFont="true" applyBorder="true" applyAlignment="false" applyProtection="false">
      <alignment horizontal="general" vertical="bottom" textRotation="0" wrapText="false" indent="0" shrinkToFit="false"/>
      <protection locked="true" hidden="false"/>
    </xf>
    <xf numFmtId="168"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A000"/>
      <rgbColor rgb="FFFF6600"/>
      <rgbColor rgb="FF595959"/>
      <rgbColor rgb="FF969696"/>
      <rgbColor rgb="FF003366"/>
      <rgbColor rgb="FF339966"/>
      <rgbColor rgb="FF003300"/>
      <rgbColor rgb="FF333300"/>
      <rgbColor rgb="FF993300"/>
      <rgbColor rgb="FF993366"/>
      <rgbColor rgb="FF333399"/>
      <rgbColor rgb="FF1B2A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90"/>
  </cols>
  <sheetData>
    <row r="1" customFormat="false" ht="22.05" hidden="false" customHeight="false" outlineLevel="0" collapsed="false">
      <c r="A1" s="1" t="s">
        <v>0</v>
      </c>
    </row>
    <row r="2" customFormat="false" ht="15" hidden="false" customHeight="false" outlineLevel="0" collapsed="false">
      <c r="A2" s="2" t="s">
        <v>1</v>
      </c>
    </row>
    <row r="4" customFormat="false" ht="30" hidden="false" customHeight="true" outlineLevel="0" collapsed="false">
      <c r="A4" s="3" t="s">
        <v>2</v>
      </c>
    </row>
    <row r="5" customFormat="false" ht="30" hidden="false" customHeight="true" outlineLevel="0" collapsed="false">
      <c r="A5" s="4" t="s">
        <v>3</v>
      </c>
      <c r="B5" s="5" t="s">
        <v>4</v>
      </c>
    </row>
    <row r="6" customFormat="false" ht="30" hidden="false" customHeight="true" outlineLevel="0" collapsed="false">
      <c r="A6" s="4" t="s">
        <v>5</v>
      </c>
      <c r="B6" s="5" t="s">
        <v>6</v>
      </c>
    </row>
    <row r="7" customFormat="false" ht="30" hidden="false" customHeight="true" outlineLevel="0" collapsed="false">
      <c r="A7" s="4" t="s">
        <v>7</v>
      </c>
      <c r="B7" s="5" t="s">
        <v>8</v>
      </c>
    </row>
    <row r="8" customFormat="false" ht="30" hidden="false" customHeight="true" outlineLevel="0" collapsed="false">
      <c r="A8" s="4" t="s">
        <v>9</v>
      </c>
      <c r="B8" s="5" t="s">
        <v>10</v>
      </c>
    </row>
    <row r="9" customFormat="false" ht="30" hidden="false" customHeight="true" outlineLevel="0" collapsed="false">
      <c r="A9" s="4" t="s">
        <v>11</v>
      </c>
      <c r="B9" s="5" t="s">
        <v>12</v>
      </c>
    </row>
    <row r="10" customFormat="false" ht="30" hidden="false" customHeight="true" outlineLevel="0" collapsed="false"/>
    <row r="11" customFormat="false" ht="30" hidden="false" customHeight="true" outlineLevel="0" collapsed="false">
      <c r="A11" s="3" t="s">
        <v>13</v>
      </c>
    </row>
    <row r="12" customFormat="false" ht="30" hidden="false" customHeight="true" outlineLevel="0" collapsed="false">
      <c r="A12" s="4" t="s">
        <v>14</v>
      </c>
      <c r="B12" s="5" t="s">
        <v>15</v>
      </c>
    </row>
    <row r="13" customFormat="false" ht="30" hidden="false" customHeight="true" outlineLevel="0" collapsed="false">
      <c r="A13" s="4" t="s">
        <v>16</v>
      </c>
      <c r="B13" s="5" t="s">
        <v>17</v>
      </c>
    </row>
    <row r="14" customFormat="false" ht="30" hidden="false" customHeight="true" outlineLevel="0" collapsed="false">
      <c r="A14" s="4" t="s">
        <v>18</v>
      </c>
      <c r="B14" s="5" t="s">
        <v>19</v>
      </c>
    </row>
    <row r="15" customFormat="false" ht="30" hidden="false" customHeight="true" outlineLevel="0" collapsed="false"/>
    <row r="16" customFormat="false" ht="30" hidden="false" customHeight="true" outlineLevel="0" collapsed="false">
      <c r="A16" s="4" t="s">
        <v>20</v>
      </c>
      <c r="B16" s="5" t="s">
        <v>21</v>
      </c>
    </row>
    <row r="17" customFormat="false" ht="30" hidden="false" customHeight="true" outlineLevel="0" collapsed="false">
      <c r="A17" s="4" t="s">
        <v>22</v>
      </c>
      <c r="B17" s="5" t="s">
        <v>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0"/>
    <col collapsed="false" customWidth="true" hidden="false" outlineLevel="0" max="3" min="3" style="0" width="18"/>
    <col collapsed="false" customWidth="true" hidden="false" outlineLevel="0" max="5" min="4" style="0" width="20"/>
    <col collapsed="false" customWidth="true" hidden="false" outlineLevel="0" max="6" min="6" style="0" width="18"/>
    <col collapsed="false" customWidth="true" hidden="false" outlineLevel="0" max="7" min="7" style="0" width="14"/>
    <col collapsed="false" customWidth="true" hidden="false" outlineLevel="0" max="8" min="8" style="0" width="20"/>
  </cols>
  <sheetData>
    <row r="1" customFormat="false" ht="17.35" hidden="false" customHeight="false" outlineLevel="0" collapsed="false">
      <c r="A1" s="6" t="s">
        <v>3</v>
      </c>
    </row>
    <row r="2" customFormat="false" ht="15" hidden="false" customHeight="false" outlineLevel="0" collapsed="false">
      <c r="A2" s="7" t="s">
        <v>24</v>
      </c>
    </row>
    <row r="4" customFormat="false" ht="23.85" hidden="false" customHeight="false" outlineLevel="0" collapsed="false">
      <c r="A4" s="8" t="s">
        <v>25</v>
      </c>
      <c r="B4" s="8" t="s">
        <v>26</v>
      </c>
      <c r="C4" s="8" t="s">
        <v>27</v>
      </c>
      <c r="D4" s="8" t="s">
        <v>28</v>
      </c>
      <c r="E4" s="8" t="s">
        <v>29</v>
      </c>
      <c r="F4" s="8" t="s">
        <v>30</v>
      </c>
      <c r="G4" s="8" t="s">
        <v>31</v>
      </c>
      <c r="H4" s="8" t="s">
        <v>32</v>
      </c>
    </row>
    <row r="5" customFormat="false" ht="15" hidden="false" customHeight="false" outlineLevel="0" collapsed="false">
      <c r="A5" s="9" t="s">
        <v>33</v>
      </c>
      <c r="B5" s="10" t="s">
        <v>34</v>
      </c>
      <c r="C5" s="10" t="s">
        <v>35</v>
      </c>
      <c r="D5" s="10" t="n">
        <v>50</v>
      </c>
      <c r="E5" s="10" t="n">
        <v>5</v>
      </c>
      <c r="F5" s="11" t="n">
        <f aca="false">D5-E5</f>
        <v>45</v>
      </c>
      <c r="G5" s="12" t="n">
        <v>0.75</v>
      </c>
      <c r="H5" s="13" t="n">
        <f aca="false">F5*G5</f>
        <v>33.75</v>
      </c>
    </row>
    <row r="6" customFormat="false" ht="15" hidden="false" customHeight="false" outlineLevel="0" collapsed="false">
      <c r="A6" s="9" t="s">
        <v>33</v>
      </c>
      <c r="B6" s="10" t="s">
        <v>36</v>
      </c>
      <c r="C6" s="10" t="s">
        <v>35</v>
      </c>
      <c r="D6" s="10" t="n">
        <v>50</v>
      </c>
      <c r="E6" s="10" t="n">
        <v>10</v>
      </c>
      <c r="F6" s="11" t="n">
        <f aca="false">D6-E6</f>
        <v>40</v>
      </c>
      <c r="G6" s="12" t="n">
        <v>0.75</v>
      </c>
      <c r="H6" s="13" t="n">
        <f aca="false">F6*G6</f>
        <v>30</v>
      </c>
    </row>
    <row r="7" customFormat="false" ht="15" hidden="false" customHeight="false" outlineLevel="0" collapsed="false">
      <c r="A7" s="9" t="s">
        <v>33</v>
      </c>
      <c r="B7" s="10" t="s">
        <v>37</v>
      </c>
      <c r="C7" s="10" t="s">
        <v>38</v>
      </c>
      <c r="D7" s="10" t="n">
        <v>50</v>
      </c>
      <c r="E7" s="10" t="n">
        <v>0</v>
      </c>
      <c r="F7" s="11" t="n">
        <f aca="false">D7-E7</f>
        <v>50</v>
      </c>
      <c r="G7" s="12" t="n">
        <v>0.75</v>
      </c>
      <c r="H7" s="13" t="n">
        <f aca="false">F7*G7</f>
        <v>37.5</v>
      </c>
    </row>
    <row r="8" customFormat="false" ht="15" hidden="false" customHeight="false" outlineLevel="0" collapsed="false">
      <c r="A8" s="9" t="s">
        <v>39</v>
      </c>
      <c r="B8" s="10" t="s">
        <v>40</v>
      </c>
      <c r="C8" s="10" t="s">
        <v>35</v>
      </c>
      <c r="D8" s="10" t="n">
        <v>50</v>
      </c>
      <c r="E8" s="10" t="n">
        <v>15</v>
      </c>
      <c r="F8" s="11" t="n">
        <f aca="false">D8-E8</f>
        <v>35</v>
      </c>
      <c r="G8" s="12" t="n">
        <v>0.75</v>
      </c>
      <c r="H8" s="13" t="n">
        <f aca="false">F8*G8</f>
        <v>26.25</v>
      </c>
    </row>
    <row r="9" customFormat="false" ht="15" hidden="false" customHeight="false" outlineLevel="0" collapsed="false">
      <c r="A9" s="9" t="s">
        <v>39</v>
      </c>
      <c r="B9" s="10" t="s">
        <v>41</v>
      </c>
      <c r="C9" s="10" t="s">
        <v>35</v>
      </c>
      <c r="D9" s="10" t="n">
        <v>50</v>
      </c>
      <c r="E9" s="10" t="n">
        <v>0</v>
      </c>
      <c r="F9" s="11" t="n">
        <f aca="false">D9-E9</f>
        <v>50</v>
      </c>
      <c r="G9" s="12" t="n">
        <v>0.75</v>
      </c>
      <c r="H9" s="13" t="n">
        <f aca="false">F9*G9</f>
        <v>37.5</v>
      </c>
    </row>
    <row r="12" customFormat="false" ht="15" hidden="false" customHeight="false" outlineLevel="0" collapsed="false">
      <c r="A12" s="14" t="s">
        <v>42</v>
      </c>
    </row>
    <row r="13" customFormat="false" ht="23.85" hidden="false" customHeight="false" outlineLevel="0" collapsed="false">
      <c r="A13" s="15" t="s">
        <v>25</v>
      </c>
      <c r="B13" s="15" t="s">
        <v>28</v>
      </c>
      <c r="C13" s="15" t="s">
        <v>29</v>
      </c>
      <c r="D13" s="15" t="s">
        <v>30</v>
      </c>
      <c r="E13" s="15" t="s">
        <v>32</v>
      </c>
    </row>
    <row r="14" customFormat="false" ht="15" hidden="false" customHeight="false" outlineLevel="0" collapsed="false">
      <c r="A14" s="16" t="s">
        <v>33</v>
      </c>
      <c r="B14" s="13" t="n">
        <f aca="false">SUMIF($A$5:$A$9,A14,$D$5:$D$9)</f>
        <v>150</v>
      </c>
      <c r="C14" s="13" t="n">
        <f aca="false">SUMIF($A$5:$A$9,A14,$E$5:$E$9)</f>
        <v>15</v>
      </c>
      <c r="D14" s="13" t="n">
        <f aca="false">SUMIF($A$5:$A$9,A14,$F$5:$F$9)</f>
        <v>135</v>
      </c>
      <c r="E14" s="13" t="n">
        <f aca="false">SUMIF($A$5:$A$9,A14,$H$5:$H$9)</f>
        <v>101.25</v>
      </c>
    </row>
    <row r="15" customFormat="false" ht="15" hidden="false" customHeight="false" outlineLevel="0" collapsed="false">
      <c r="A15" s="16" t="s">
        <v>39</v>
      </c>
      <c r="B15" s="13" t="n">
        <f aca="false">SUMIF($A$5:$A$9,A15,$D$5:$D$9)</f>
        <v>100</v>
      </c>
      <c r="C15" s="13" t="n">
        <f aca="false">SUMIF($A$5:$A$9,A15,$E$5:$E$9)</f>
        <v>15</v>
      </c>
      <c r="D15" s="13" t="n">
        <f aca="false">SUMIF($A$5:$A$9,A15,$F$5:$F$9)</f>
        <v>85</v>
      </c>
      <c r="E15" s="13" t="n">
        <f aca="false">SUMIF($A$5:$A$9,A15,$H$5:$H$9)</f>
        <v>63.75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4" min="2" style="0" width="14"/>
    <col collapsed="false" customWidth="true" hidden="false" outlineLevel="0" max="5" min="5" style="0" width="16"/>
    <col collapsed="false" customWidth="true" hidden="false" outlineLevel="0" max="6" min="6" style="0" width="14"/>
    <col collapsed="false" customWidth="true" hidden="false" outlineLevel="0" max="7" min="7" style="0" width="20"/>
    <col collapsed="false" customWidth="true" hidden="false" outlineLevel="0" max="8" min="8" style="0" width="18"/>
    <col collapsed="false" customWidth="true" hidden="false" outlineLevel="0" max="9" min="9" style="0" width="22"/>
  </cols>
  <sheetData>
    <row r="1" customFormat="false" ht="17.35" hidden="false" customHeight="false" outlineLevel="0" collapsed="false">
      <c r="A1" s="6" t="s">
        <v>5</v>
      </c>
    </row>
    <row r="2" customFormat="false" ht="15" hidden="false" customHeight="false" outlineLevel="0" collapsed="false">
      <c r="A2" s="7" t="s">
        <v>43</v>
      </c>
    </row>
    <row r="4" customFormat="false" ht="23.85" hidden="false" customHeight="false" outlineLevel="0" collapsed="false">
      <c r="A4" s="8" t="s">
        <v>25</v>
      </c>
      <c r="B4" s="8" t="s">
        <v>44</v>
      </c>
      <c r="C4" s="8" t="s">
        <v>45</v>
      </c>
      <c r="D4" s="8" t="s">
        <v>46</v>
      </c>
      <c r="E4" s="8" t="s">
        <v>47</v>
      </c>
      <c r="F4" s="8" t="s">
        <v>48</v>
      </c>
      <c r="G4" s="8" t="s">
        <v>32</v>
      </c>
      <c r="H4" s="8" t="s">
        <v>49</v>
      </c>
      <c r="I4" s="8" t="s">
        <v>50</v>
      </c>
    </row>
    <row r="5" customFormat="false" ht="15" hidden="false" customHeight="false" outlineLevel="0" collapsed="false">
      <c r="A5" s="16" t="s">
        <v>33</v>
      </c>
      <c r="B5" s="10" t="n">
        <v>28</v>
      </c>
      <c r="C5" s="10" t="n">
        <v>31</v>
      </c>
      <c r="D5" s="10" t="n">
        <v>30</v>
      </c>
      <c r="E5" s="13" t="n">
        <f aca="false">AVERAGE(B5:D5)</f>
        <v>29.6666666666667</v>
      </c>
      <c r="F5" s="17" t="n">
        <v>5</v>
      </c>
      <c r="G5" s="13" t="n">
        <f aca="false">INDEX('Team Capacity'!$E$14:$E$15,MATCH(A5,'Team Capacity'!$A$14:$A$15,0))</f>
        <v>101.25</v>
      </c>
      <c r="H5" s="13" t="n">
        <f aca="false">INDEX('Team Capacity'!$B$14:$B$15,MATCH(A5,'Team Capacity'!$A$14:$A$15,0))</f>
        <v>150</v>
      </c>
      <c r="I5" s="13" t="n">
        <f aca="false">E5*F5*IFERROR(G5/H5,0)</f>
        <v>100.125</v>
      </c>
    </row>
    <row r="6" customFormat="false" ht="15" hidden="false" customHeight="false" outlineLevel="0" collapsed="false">
      <c r="A6" s="16" t="s">
        <v>39</v>
      </c>
      <c r="B6" s="10" t="n">
        <v>22</v>
      </c>
      <c r="C6" s="10" t="n">
        <v>20</v>
      </c>
      <c r="D6" s="10" t="n">
        <v>24</v>
      </c>
      <c r="E6" s="13" t="n">
        <f aca="false">AVERAGE(B6:D6)</f>
        <v>22</v>
      </c>
      <c r="F6" s="17" t="n">
        <v>5</v>
      </c>
      <c r="G6" s="13" t="n">
        <f aca="false">INDEX('Team Capacity'!$E$14:$E$15,MATCH(A6,'Team Capacity'!$A$14:$A$15,0))</f>
        <v>63.75</v>
      </c>
      <c r="H6" s="13" t="n">
        <f aca="false">INDEX('Team Capacity'!$B$14:$B$15,MATCH(A6,'Team Capacity'!$A$14:$A$15,0))</f>
        <v>100</v>
      </c>
      <c r="I6" s="13" t="n">
        <f aca="false">E6*F6*IFERROR(G6/H6,0)</f>
        <v>70.125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22"/>
    <col collapsed="false" customWidth="true" hidden="false" outlineLevel="0" max="3" min="3" style="0" width="26"/>
  </cols>
  <sheetData>
    <row r="1" customFormat="false" ht="17.35" hidden="false" customHeight="false" outlineLevel="0" collapsed="false">
      <c r="A1" s="6" t="s">
        <v>7</v>
      </c>
    </row>
    <row r="2" customFormat="false" ht="15" hidden="false" customHeight="false" outlineLevel="0" collapsed="false">
      <c r="A2" s="7" t="s">
        <v>51</v>
      </c>
    </row>
    <row r="4" customFormat="false" ht="23.85" hidden="false" customHeight="false" outlineLevel="0" collapsed="false">
      <c r="A4" s="8" t="s">
        <v>25</v>
      </c>
      <c r="B4" s="8" t="s">
        <v>32</v>
      </c>
      <c r="C4" s="8" t="s">
        <v>50</v>
      </c>
    </row>
    <row r="5" customFormat="false" ht="15" hidden="false" customHeight="false" outlineLevel="0" collapsed="false">
      <c r="A5" s="18" t="s">
        <v>33</v>
      </c>
      <c r="B5" s="13" t="n">
        <f aca="false">'Velocity &amp; Throughput'!G5</f>
        <v>101.25</v>
      </c>
      <c r="C5" s="13" t="n">
        <f aca="false">'Velocity &amp; Throughput'!I5</f>
        <v>100.125</v>
      </c>
    </row>
    <row r="6" customFormat="false" ht="15" hidden="false" customHeight="false" outlineLevel="0" collapsed="false">
      <c r="A6" s="18" t="s">
        <v>39</v>
      </c>
      <c r="B6" s="13" t="n">
        <f aca="false">'Velocity &amp; Throughput'!G6</f>
        <v>63.75</v>
      </c>
      <c r="C6" s="13" t="n">
        <f aca="false">'Velocity &amp; Throughput'!I6</f>
        <v>70.125</v>
      </c>
    </row>
    <row r="7" customFormat="false" ht="15" hidden="false" customHeight="false" outlineLevel="0" collapsed="false">
      <c r="A7" s="19" t="s">
        <v>52</v>
      </c>
      <c r="B7" s="20" t="n">
        <f aca="false">SUM(B5:B6)</f>
        <v>165</v>
      </c>
      <c r="C7" s="20" t="n">
        <f aca="false">SUM(C5:C6)</f>
        <v>170.25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16"/>
    <col collapsed="false" customWidth="true" hidden="false" outlineLevel="0" max="5" min="5" style="0" width="18"/>
    <col collapsed="false" customWidth="true" hidden="false" outlineLevel="0" max="6" min="6" style="0" width="20"/>
    <col collapsed="false" customWidth="true" hidden="false" outlineLevel="0" max="7" min="7" style="0" width="16"/>
  </cols>
  <sheetData>
    <row r="1" customFormat="false" ht="17.35" hidden="false" customHeight="false" outlineLevel="0" collapsed="false">
      <c r="A1" s="6" t="s">
        <v>9</v>
      </c>
    </row>
    <row r="2" customFormat="false" ht="15" hidden="false" customHeight="false" outlineLevel="0" collapsed="false">
      <c r="A2" s="7" t="s">
        <v>53</v>
      </c>
    </row>
    <row r="4" customFormat="false" ht="23.85" hidden="false" customHeight="false" outlineLevel="0" collapsed="false">
      <c r="A4" s="8" t="s">
        <v>54</v>
      </c>
      <c r="B4" s="8" t="s">
        <v>55</v>
      </c>
      <c r="C4" s="8" t="s">
        <v>25</v>
      </c>
      <c r="D4" s="8" t="s">
        <v>56</v>
      </c>
      <c r="E4" s="8" t="s">
        <v>57</v>
      </c>
      <c r="F4" s="8" t="s">
        <v>58</v>
      </c>
      <c r="G4" s="8" t="s">
        <v>59</v>
      </c>
    </row>
    <row r="5" customFormat="false" ht="15" hidden="false" customHeight="false" outlineLevel="0" collapsed="false">
      <c r="A5" s="10" t="n">
        <v>1</v>
      </c>
      <c r="B5" s="10" t="s">
        <v>60</v>
      </c>
      <c r="C5" s="10" t="s">
        <v>33</v>
      </c>
      <c r="D5" s="10" t="n">
        <v>13</v>
      </c>
      <c r="E5" s="21" t="n">
        <f aca="false">D5</f>
        <v>13</v>
      </c>
      <c r="F5" s="13" t="n">
        <f aca="false">'ART Capacity Rollup'!$C$7</f>
        <v>170.25</v>
      </c>
      <c r="G5" s="11" t="str">
        <f aca="false">IF(E5&lt;=F5,"Committed","Parking Lot")</f>
        <v>Committed</v>
      </c>
    </row>
    <row r="6" customFormat="false" ht="15" hidden="false" customHeight="false" outlineLevel="0" collapsed="false">
      <c r="A6" s="10" t="n">
        <v>2</v>
      </c>
      <c r="B6" s="10" t="s">
        <v>61</v>
      </c>
      <c r="C6" s="10" t="s">
        <v>39</v>
      </c>
      <c r="D6" s="10" t="n">
        <v>21</v>
      </c>
      <c r="E6" s="21" t="n">
        <f aca="false">E5+D6</f>
        <v>34</v>
      </c>
      <c r="F6" s="13" t="n">
        <f aca="false">'ART Capacity Rollup'!$C$7</f>
        <v>170.25</v>
      </c>
      <c r="G6" s="11" t="str">
        <f aca="false">IF(E6&lt;=F6,"Committed","Parking Lot")</f>
        <v>Committed</v>
      </c>
    </row>
    <row r="7" customFormat="false" ht="15" hidden="false" customHeight="false" outlineLevel="0" collapsed="false">
      <c r="A7" s="10" t="n">
        <v>3</v>
      </c>
      <c r="B7" s="10" t="s">
        <v>62</v>
      </c>
      <c r="C7" s="10" t="s">
        <v>33</v>
      </c>
      <c r="D7" s="10" t="n">
        <v>8</v>
      </c>
      <c r="E7" s="21" t="n">
        <f aca="false">E6+D7</f>
        <v>42</v>
      </c>
      <c r="F7" s="13" t="n">
        <f aca="false">'ART Capacity Rollup'!$C$7</f>
        <v>170.25</v>
      </c>
      <c r="G7" s="11" t="str">
        <f aca="false">IF(E7&lt;=F7,"Committed","Parking Lot")</f>
        <v>Committed</v>
      </c>
    </row>
    <row r="8" customFormat="false" ht="15" hidden="false" customHeight="false" outlineLevel="0" collapsed="false">
      <c r="A8" s="10" t="n">
        <v>4</v>
      </c>
      <c r="B8" s="10" t="s">
        <v>63</v>
      </c>
      <c r="C8" s="10" t="s">
        <v>39</v>
      </c>
      <c r="D8" s="10" t="n">
        <v>34</v>
      </c>
      <c r="E8" s="21" t="n">
        <f aca="false">E7+D8</f>
        <v>76</v>
      </c>
      <c r="F8" s="13" t="n">
        <f aca="false">'ART Capacity Rollup'!$C$7</f>
        <v>170.25</v>
      </c>
      <c r="G8" s="11" t="str">
        <f aca="false">IF(E8&lt;=F8,"Committed","Parking Lot")</f>
        <v>Committed</v>
      </c>
    </row>
    <row r="9" customFormat="false" ht="15" hidden="false" customHeight="false" outlineLevel="0" collapsed="false">
      <c r="A9" s="10" t="n">
        <v>5</v>
      </c>
      <c r="B9" s="10" t="s">
        <v>64</v>
      </c>
      <c r="C9" s="10" t="s">
        <v>33</v>
      </c>
      <c r="D9" s="10" t="n">
        <v>13</v>
      </c>
      <c r="E9" s="21" t="n">
        <f aca="false">E8+D9</f>
        <v>89</v>
      </c>
      <c r="F9" s="13" t="n">
        <f aca="false">'ART Capacity Rollup'!$C$7</f>
        <v>170.25</v>
      </c>
      <c r="G9" s="11" t="str">
        <f aca="false">IF(E9&lt;=F9,"Committed","Parking Lot")</f>
        <v>Committed</v>
      </c>
    </row>
    <row r="11" customFormat="false" ht="15" hidden="false" customHeight="false" outlineLevel="0" collapsed="false">
      <c r="A11" s="7" t="s">
        <v>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6"/>
    <col collapsed="false" customWidth="true" hidden="false" outlineLevel="0" max="3" min="3" style="0" width="40"/>
    <col collapsed="false" customWidth="true" hidden="false" outlineLevel="0" max="4" min="4" style="0" width="20"/>
  </cols>
  <sheetData>
    <row r="1" customFormat="false" ht="17.35" hidden="false" customHeight="false" outlineLevel="0" collapsed="false">
      <c r="A1" s="6" t="s">
        <v>11</v>
      </c>
    </row>
    <row r="2" customFormat="false" ht="15" hidden="false" customHeight="false" outlineLevel="0" collapsed="false">
      <c r="A2" s="7" t="s">
        <v>66</v>
      </c>
    </row>
    <row r="4" customFormat="false" ht="23.85" hidden="false" customHeight="false" outlineLevel="0" collapsed="false">
      <c r="A4" s="8" t="s">
        <v>55</v>
      </c>
      <c r="B4" s="8" t="s">
        <v>56</v>
      </c>
      <c r="C4" s="8" t="s">
        <v>67</v>
      </c>
      <c r="D4" s="8" t="s">
        <v>68</v>
      </c>
    </row>
    <row r="5" customFormat="false" ht="15" hidden="false" customHeight="false" outlineLevel="0" collapsed="false">
      <c r="A5" s="22"/>
      <c r="B5" s="22"/>
      <c r="C5" s="22"/>
      <c r="D5" s="22"/>
    </row>
    <row r="6" customFormat="false" ht="15" hidden="false" customHeight="false" outlineLevel="0" collapsed="false">
      <c r="A6" s="22"/>
      <c r="B6" s="22"/>
      <c r="C6" s="22"/>
      <c r="D6" s="22"/>
    </row>
    <row r="7" customFormat="false" ht="15" hidden="false" customHeight="false" outlineLevel="0" collapsed="false">
      <c r="A7" s="22"/>
      <c r="B7" s="22"/>
      <c r="C7" s="22"/>
      <c r="D7" s="22"/>
    </row>
    <row r="8" customFormat="false" ht="15" hidden="false" customHeight="false" outlineLevel="0" collapsed="false">
      <c r="A8" s="22"/>
      <c r="B8" s="22"/>
      <c r="C8" s="22"/>
      <c r="D8" s="22"/>
    </row>
    <row r="9" customFormat="false" ht="15" hidden="false" customHeight="false" outlineLevel="0" collapsed="false">
      <c r="A9" s="22"/>
      <c r="B9" s="22"/>
      <c r="C9" s="22"/>
      <c r="D9" s="2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2026-09-15T10:57:59Z</dcterms:created>
  <dc:creator>openpyxl</dc:creator>
  <dc:description/>
  <dc:language>en-US</dc:language>
  <cp:lastModifiedBy/>
  <dcterms:modified xsi:type="dcterms:W3CDTF">2026-09-15T10:57:59Z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